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1840" windowHeight="7425" activeTab="1"/>
  </bookViews>
  <sheets>
    <sheet name="model 9-1" sheetId="2" r:id="rId1"/>
    <sheet name="Model 9-2" sheetId="3" r:id="rId2"/>
  </sheets>
  <calcPr calcId="125725"/>
</workbook>
</file>

<file path=xl/calcChain.xml><?xml version="1.0" encoding="utf-8"?>
<calcChain xmlns="http://schemas.openxmlformats.org/spreadsheetml/2006/main">
  <c r="C17" i="3"/>
  <c r="B17"/>
  <c r="B3" i="2"/>
  <c r="E43"/>
  <c r="E42"/>
  <c r="E41"/>
  <c r="E40"/>
  <c r="C42"/>
  <c r="C41"/>
  <c r="C40"/>
  <c r="I33"/>
  <c r="F10"/>
  <c r="F11" s="1"/>
  <c r="E10"/>
  <c r="E16" i="3"/>
  <c r="E15"/>
  <c r="C16"/>
  <c r="C15"/>
  <c r="B12"/>
  <c r="B10"/>
  <c r="B9"/>
  <c r="B2"/>
  <c r="E11" i="2"/>
  <c r="B33"/>
  <c r="C32"/>
  <c r="C31"/>
  <c r="C30"/>
  <c r="C29"/>
  <c r="C28"/>
  <c r="C33" s="1"/>
  <c r="C34" s="1"/>
  <c r="C27"/>
  <c r="C10"/>
  <c r="G20"/>
  <c r="F20"/>
  <c r="E20"/>
  <c r="D20"/>
  <c r="G19"/>
  <c r="F19"/>
  <c r="E19"/>
  <c r="D19"/>
  <c r="C20"/>
  <c r="C19"/>
  <c r="G11"/>
  <c r="D11"/>
  <c r="C11"/>
  <c r="G10"/>
  <c r="D10"/>
  <c r="G9"/>
  <c r="G8"/>
  <c r="G7"/>
  <c r="F8"/>
  <c r="F7"/>
  <c r="F6"/>
  <c r="E9"/>
  <c r="D7"/>
  <c r="D6"/>
  <c r="B2" l="1"/>
  <c r="C37"/>
  <c r="F13" l="1"/>
  <c r="F14" s="1"/>
  <c r="F21" s="1"/>
  <c r="E13"/>
  <c r="E14" s="1"/>
  <c r="E21" s="1"/>
  <c r="G13"/>
  <c r="G14" s="1"/>
  <c r="G21" s="1"/>
  <c r="D13"/>
  <c r="D14" s="1"/>
  <c r="D21" s="1"/>
  <c r="C13"/>
  <c r="C14" s="1"/>
  <c r="C21" s="1"/>
</calcChain>
</file>

<file path=xl/sharedStrings.xml><?xml version="1.0" encoding="utf-8"?>
<sst xmlns="http://schemas.openxmlformats.org/spreadsheetml/2006/main" count="52" uniqueCount="48">
  <si>
    <t>Moderate</t>
  </si>
  <si>
    <t>Severe</t>
  </si>
  <si>
    <t>Urgent</t>
  </si>
  <si>
    <t>Routine</t>
  </si>
  <si>
    <t>Proportion</t>
  </si>
  <si>
    <t>Sign-in</t>
  </si>
  <si>
    <t>Registration</t>
  </si>
  <si>
    <t>Trauma</t>
  </si>
  <si>
    <t>Exam</t>
  </si>
  <si>
    <t>Treatment</t>
  </si>
  <si>
    <t>Arrival Rate</t>
  </si>
  <si>
    <r>
      <t xml:space="preserve">Arr rate, </t>
    </r>
    <r>
      <rPr>
        <i/>
        <sz val="11"/>
        <color theme="1"/>
        <rFont val="Symbol"/>
        <family val="1"/>
        <charset val="2"/>
      </rPr>
      <t>l</t>
    </r>
  </si>
  <si>
    <r>
      <t xml:space="preserve">Num servers, </t>
    </r>
    <r>
      <rPr>
        <i/>
        <sz val="11"/>
        <color theme="1"/>
        <rFont val="Calibri"/>
        <family val="2"/>
        <scheme val="minor"/>
      </rPr>
      <t>c</t>
    </r>
  </si>
  <si>
    <t>Avg Service Time</t>
  </si>
  <si>
    <r>
      <t xml:space="preserve">Service rate, </t>
    </r>
    <r>
      <rPr>
        <i/>
        <sz val="11"/>
        <color theme="1"/>
        <rFont val="Symbol"/>
        <family val="1"/>
        <charset val="2"/>
      </rPr>
      <t>m</t>
    </r>
  </si>
  <si>
    <r>
      <t xml:space="preserve">Utilization, </t>
    </r>
    <r>
      <rPr>
        <i/>
        <sz val="11"/>
        <color theme="1"/>
        <rFont val="Symbol"/>
        <family val="1"/>
        <charset val="2"/>
      </rPr>
      <t>r</t>
    </r>
  </si>
  <si>
    <t>ScheduledUtilization</t>
  </si>
  <si>
    <t>h</t>
  </si>
  <si>
    <t>patients/hr</t>
  </si>
  <si>
    <t>Patient type</t>
  </si>
  <si>
    <t>Station</t>
  </si>
  <si>
    <t>w/in expectation</t>
  </si>
  <si>
    <t>patients/hour</t>
  </si>
  <si>
    <t>patients/day</t>
  </si>
  <si>
    <t>run length (hours)</t>
  </si>
  <si>
    <t>expected arrivals</t>
  </si>
  <si>
    <t xml:space="preserve"> 10 reps, 220 days w/20 day warmup - Set big numbers for the nurses and aides so there will be no waiting for them.  Also had to remove the computer time factor from registration.</t>
  </si>
  <si>
    <t>Order IAT</t>
  </si>
  <si>
    <t>minutes</t>
  </si>
  <si>
    <t>orders/hour</t>
  </si>
  <si>
    <t>Pizzas/Order</t>
  </si>
  <si>
    <t>Avg</t>
  </si>
  <si>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_orders</t>
    </r>
  </si>
  <si>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_pizzas</t>
    </r>
  </si>
  <si>
    <t>Taking Order</t>
  </si>
  <si>
    <t>Cooking</t>
  </si>
  <si>
    <t>ST (min)</t>
  </si>
  <si>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 xml:space="preserve"> (pr hr)</t>
    </r>
  </si>
  <si>
    <t>c</t>
  </si>
  <si>
    <t>r</t>
  </si>
  <si>
    <t>(orders discarded if more than 3 in the queue)</t>
  </si>
  <si>
    <t>Values from Chapter 8</t>
  </si>
  <si>
    <t>Doctors</t>
  </si>
  <si>
    <t>Number</t>
  </si>
  <si>
    <t>$/wk</t>
  </si>
  <si>
    <t>IAT</t>
  </si>
  <si>
    <t>mins</t>
  </si>
  <si>
    <t>Boxing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</si>
</sst>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0.0000"/>
    <numFmt numFmtId="165" formatCode="_(&quot;$&quot;* #,##0_);_(&quot;$&quot;* \(#,##0\);_(&quot;$&quot;* &quot;-&quot;??_);_(@_)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Symbol"/>
      <family val="1"/>
      <charset val="2"/>
    </font>
    <font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/>
    <xf numFmtId="0" fontId="0" fillId="3" borderId="0" xfId="0" applyFill="1" applyAlignment="1">
      <alignment horizontal="center"/>
    </xf>
    <xf numFmtId="0" fontId="4" fillId="0" borderId="0" xfId="0" applyFont="1" applyAlignment="1">
      <alignment horizontal="right"/>
    </xf>
    <xf numFmtId="165" fontId="0" fillId="0" borderId="0" xfId="1" applyNumberFormat="1" applyFont="1"/>
    <xf numFmtId="0" fontId="1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2">
    <dxf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43"/>
  <sheetViews>
    <sheetView workbookViewId="0">
      <selection activeCell="B45" sqref="B45"/>
    </sheetView>
  </sheetViews>
  <sheetFormatPr defaultRowHeight="15"/>
  <cols>
    <col min="1" max="1" width="11.85546875" customWidth="1"/>
    <col min="2" max="2" width="19.7109375" bestFit="1" customWidth="1"/>
    <col min="4" max="4" width="11.85546875" bestFit="1" customWidth="1"/>
    <col min="5" max="5" width="11.5703125" bestFit="1" customWidth="1"/>
    <col min="7" max="7" width="10.28515625" bestFit="1" customWidth="1"/>
  </cols>
  <sheetData>
    <row r="2" spans="1:8">
      <c r="A2" t="s">
        <v>10</v>
      </c>
      <c r="B2">
        <f>C34</f>
        <v>11.833333333333334</v>
      </c>
      <c r="C2" t="s">
        <v>18</v>
      </c>
    </row>
    <row r="3" spans="1:8">
      <c r="A3" t="s">
        <v>45</v>
      </c>
      <c r="B3">
        <f>60/B2</f>
        <v>5.0704225352112671</v>
      </c>
      <c r="C3" t="s">
        <v>46</v>
      </c>
    </row>
    <row r="4" spans="1:8">
      <c r="C4" s="12" t="s">
        <v>20</v>
      </c>
      <c r="D4" s="12"/>
      <c r="E4" s="12"/>
      <c r="F4" s="12"/>
      <c r="G4" s="12"/>
    </row>
    <row r="5" spans="1:8">
      <c r="A5" s="5" t="s">
        <v>19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/>
    </row>
    <row r="6" spans="1:8">
      <c r="A6" t="s">
        <v>3</v>
      </c>
      <c r="B6" s="1">
        <v>0.4</v>
      </c>
      <c r="C6" s="1">
        <v>2</v>
      </c>
      <c r="D6" s="1">
        <f>(3+7)/2</f>
        <v>5</v>
      </c>
      <c r="E6" s="1"/>
      <c r="F6" s="1">
        <f>(5+10+15)/3</f>
        <v>10</v>
      </c>
      <c r="G6" s="1"/>
    </row>
    <row r="7" spans="1:8">
      <c r="A7" t="s">
        <v>0</v>
      </c>
      <c r="B7" s="1">
        <v>0.31</v>
      </c>
      <c r="C7" s="1">
        <v>2</v>
      </c>
      <c r="D7" s="1">
        <f>(3+7)/2</f>
        <v>5</v>
      </c>
      <c r="E7" s="1"/>
      <c r="F7" s="1">
        <f>(10+15+20)/3</f>
        <v>15</v>
      </c>
      <c r="G7" s="1">
        <f>(5+8+10)/3</f>
        <v>7.666666666666667</v>
      </c>
    </row>
    <row r="8" spans="1:8">
      <c r="A8" t="s">
        <v>1</v>
      </c>
      <c r="B8" s="1">
        <v>0.24</v>
      </c>
      <c r="C8" s="1">
        <v>1</v>
      </c>
      <c r="D8" s="1">
        <v>2</v>
      </c>
      <c r="E8" s="1"/>
      <c r="F8" s="1">
        <f>(15+20+25)/3</f>
        <v>20</v>
      </c>
      <c r="G8" s="1">
        <f>(15+20+25)/3</f>
        <v>20</v>
      </c>
    </row>
    <row r="9" spans="1:8">
      <c r="A9" t="s">
        <v>2</v>
      </c>
      <c r="B9" s="1">
        <v>0.05</v>
      </c>
      <c r="C9" s="1">
        <v>0.5</v>
      </c>
      <c r="D9" s="1"/>
      <c r="E9" s="1">
        <f>(15+25+35)/3</f>
        <v>25</v>
      </c>
      <c r="F9" s="1"/>
      <c r="G9" s="1">
        <f>(15+45+90)/3</f>
        <v>50</v>
      </c>
    </row>
    <row r="10" spans="1:8">
      <c r="B10" s="4" t="s">
        <v>13</v>
      </c>
      <c r="C10" s="1">
        <f>C6*$B6+C7*$B7+C8*$B8+C9*$B9</f>
        <v>1.6849999999999998</v>
      </c>
      <c r="D10" s="1">
        <f>D6*($B6/SUM($B6:$B8))+D7*($B7/SUM($B6:$B8))+D8*($B8/SUM($B6:$B8))</f>
        <v>4.242105263157895</v>
      </c>
      <c r="E10" s="1">
        <f>E9</f>
        <v>25</v>
      </c>
      <c r="F10" s="1">
        <f>F6*($B6/SUM($B6:$B8))+F7*($B7/SUM($B6:$B8))+F8*($B8/SUM($B6:$B8))</f>
        <v>14.157894736842106</v>
      </c>
      <c r="G10" s="1">
        <f>G7*(B7/SUM(B7:B9))+G8*(B8/SUM(B7:B9))+G9*(B9/SUM(B7:B9))</f>
        <v>16.127777777777773</v>
      </c>
    </row>
    <row r="11" spans="1:8">
      <c r="B11" s="4" t="s">
        <v>14</v>
      </c>
      <c r="C11" s="1">
        <f>60/C10</f>
        <v>35.60830860534125</v>
      </c>
      <c r="D11" s="1">
        <f t="shared" ref="D11:G11" si="0">60/D10</f>
        <v>14.143920595533498</v>
      </c>
      <c r="E11" s="1">
        <f t="shared" si="0"/>
        <v>2.4</v>
      </c>
      <c r="F11" s="1">
        <f t="shared" si="0"/>
        <v>4.2379182156133828</v>
      </c>
      <c r="G11" s="1">
        <f t="shared" si="0"/>
        <v>3.7202893558387884</v>
      </c>
    </row>
    <row r="12" spans="1:8">
      <c r="B12" s="2" t="s">
        <v>12</v>
      </c>
      <c r="C12">
        <v>1</v>
      </c>
      <c r="D12">
        <v>3</v>
      </c>
      <c r="E12">
        <v>2</v>
      </c>
      <c r="F12">
        <v>5</v>
      </c>
      <c r="G12">
        <v>5</v>
      </c>
    </row>
    <row r="13" spans="1:8">
      <c r="B13" s="2" t="s">
        <v>11</v>
      </c>
      <c r="C13" s="1">
        <f>B2</f>
        <v>11.833333333333334</v>
      </c>
      <c r="D13" s="1">
        <f>$B2*SUM($B6:$B8)</f>
        <v>11.241666666666667</v>
      </c>
      <c r="E13" s="1">
        <f>B2*B9</f>
        <v>0.59166666666666667</v>
      </c>
      <c r="F13" s="1">
        <f>$B2*SUM($B6:$B8)</f>
        <v>11.241666666666667</v>
      </c>
      <c r="G13" s="1">
        <f>B2*SUM(B7:B9)</f>
        <v>7.1000000000000014</v>
      </c>
    </row>
    <row r="14" spans="1:8">
      <c r="B14" s="2" t="s">
        <v>15</v>
      </c>
      <c r="C14" s="7">
        <f>C13/(C12*C11)*100</f>
        <v>33.231944444444444</v>
      </c>
      <c r="D14" s="7">
        <f>D13/(D12*D11)*100</f>
        <v>26.49351851851852</v>
      </c>
      <c r="E14" s="7">
        <f>E13/(E12*E11)*100</f>
        <v>12.326388888888889</v>
      </c>
      <c r="F14" s="7">
        <f>F13/(F12*F11)*100</f>
        <v>53.052777777777784</v>
      </c>
      <c r="G14" s="7">
        <f>G13/(G12*G11)*100</f>
        <v>38.169074074074075</v>
      </c>
    </row>
    <row r="16" spans="1:8">
      <c r="A16" t="s">
        <v>26</v>
      </c>
    </row>
    <row r="17" spans="1:9">
      <c r="B17" s="2" t="s">
        <v>16</v>
      </c>
      <c r="C17" s="3">
        <v>33.2361</v>
      </c>
      <c r="D17" s="3">
        <v>26.5305</v>
      </c>
      <c r="E17" s="3">
        <v>12.2941</v>
      </c>
      <c r="F17" s="3">
        <v>44.283200000000001</v>
      </c>
      <c r="G17" s="3">
        <v>31.831399999999999</v>
      </c>
    </row>
    <row r="18" spans="1:9">
      <c r="B18" s="2" t="s">
        <v>17</v>
      </c>
      <c r="C18" s="3">
        <v>0.11559999999999999</v>
      </c>
      <c r="D18" s="3">
        <v>9.64E-2</v>
      </c>
      <c r="E18" s="3">
        <v>0.15140000000000001</v>
      </c>
      <c r="F18" s="3">
        <v>0.27950000000000003</v>
      </c>
      <c r="G18" s="3">
        <v>0.29149999999999998</v>
      </c>
    </row>
    <row r="19" spans="1:9">
      <c r="C19" s="8">
        <f>C17-C18</f>
        <v>33.1205</v>
      </c>
      <c r="D19" s="8">
        <f t="shared" ref="D19:G19" si="1">D17-D18</f>
        <v>26.434100000000001</v>
      </c>
      <c r="E19" s="8">
        <f t="shared" si="1"/>
        <v>12.1427</v>
      </c>
      <c r="F19" s="8">
        <f t="shared" si="1"/>
        <v>44.003700000000002</v>
      </c>
      <c r="G19" s="8">
        <f t="shared" si="1"/>
        <v>31.539899999999999</v>
      </c>
    </row>
    <row r="20" spans="1:9">
      <c r="C20" s="8">
        <f>C17+C18</f>
        <v>33.351700000000001</v>
      </c>
      <c r="D20" s="8">
        <f t="shared" ref="D20:G20" si="2">D17+D18</f>
        <v>26.626899999999999</v>
      </c>
      <c r="E20" s="8">
        <f t="shared" si="2"/>
        <v>12.445500000000001</v>
      </c>
      <c r="F20" s="8">
        <f t="shared" si="2"/>
        <v>44.5627</v>
      </c>
      <c r="G20" s="8">
        <f t="shared" si="2"/>
        <v>32.122900000000001</v>
      </c>
    </row>
    <row r="21" spans="1:9">
      <c r="B21" s="2" t="s">
        <v>21</v>
      </c>
      <c r="C21" s="9" t="str">
        <f>IF(C19&lt;=C14,IF(C20&gt;=C14,"Y","N"),"N")</f>
        <v>Y</v>
      </c>
      <c r="D21" s="9" t="str">
        <f t="shared" ref="D21:G21" si="3">IF(D19&lt;=D14,IF(D20&gt;=D14,"Y","N"),"N")</f>
        <v>Y</v>
      </c>
      <c r="E21" s="9" t="str">
        <f t="shared" si="3"/>
        <v>Y</v>
      </c>
      <c r="F21" s="9" t="str">
        <f t="shared" si="3"/>
        <v>N</v>
      </c>
      <c r="G21" s="9" t="str">
        <f t="shared" si="3"/>
        <v>N</v>
      </c>
    </row>
    <row r="26" spans="1:9">
      <c r="A26" t="s">
        <v>10</v>
      </c>
      <c r="F26" t="s">
        <v>41</v>
      </c>
      <c r="I26" t="s">
        <v>42</v>
      </c>
    </row>
    <row r="27" spans="1:9">
      <c r="A27" s="1">
        <v>12.25</v>
      </c>
      <c r="B27">
        <v>4</v>
      </c>
      <c r="C27">
        <f>A27*B27</f>
        <v>49</v>
      </c>
      <c r="F27" s="1">
        <v>12.25</v>
      </c>
      <c r="I27">
        <v>4</v>
      </c>
    </row>
    <row r="28" spans="1:9">
      <c r="A28" s="1">
        <v>7.75</v>
      </c>
      <c r="B28">
        <v>4</v>
      </c>
      <c r="C28">
        <f t="shared" ref="C28:C32" si="4">A28*B28</f>
        <v>31</v>
      </c>
      <c r="F28" s="1">
        <v>7.75</v>
      </c>
      <c r="I28">
        <v>2</v>
      </c>
    </row>
    <row r="29" spans="1:9">
      <c r="A29" s="1">
        <v>9.5</v>
      </c>
      <c r="B29">
        <v>4</v>
      </c>
      <c r="C29">
        <f t="shared" si="4"/>
        <v>38</v>
      </c>
      <c r="F29" s="1">
        <v>9.5</v>
      </c>
      <c r="I29">
        <v>2</v>
      </c>
    </row>
    <row r="30" spans="1:9">
      <c r="A30" s="1">
        <v>9</v>
      </c>
      <c r="B30">
        <v>4</v>
      </c>
      <c r="C30">
        <f t="shared" si="4"/>
        <v>36</v>
      </c>
      <c r="F30" s="1">
        <v>9</v>
      </c>
      <c r="I30">
        <v>2</v>
      </c>
    </row>
    <row r="31" spans="1:9">
      <c r="A31" s="1">
        <v>15</v>
      </c>
      <c r="B31">
        <v>4</v>
      </c>
      <c r="C31">
        <f t="shared" si="4"/>
        <v>60</v>
      </c>
      <c r="F31" s="1">
        <v>15</v>
      </c>
      <c r="I31">
        <v>3</v>
      </c>
    </row>
    <row r="32" spans="1:9">
      <c r="A32" s="1">
        <v>17.5</v>
      </c>
      <c r="B32">
        <v>4</v>
      </c>
      <c r="C32">
        <f t="shared" si="4"/>
        <v>70</v>
      </c>
      <c r="F32" s="1">
        <v>17.5</v>
      </c>
      <c r="I32">
        <v>4</v>
      </c>
    </row>
    <row r="33" spans="2:9">
      <c r="B33">
        <f>SUM(B27:B32)</f>
        <v>24</v>
      </c>
      <c r="C33">
        <f>SUM(C27:C32)</f>
        <v>284</v>
      </c>
      <c r="D33" t="s">
        <v>23</v>
      </c>
      <c r="I33">
        <f>SUM(I27:I32)/6</f>
        <v>2.8333333333333335</v>
      </c>
    </row>
    <row r="34" spans="2:9">
      <c r="C34">
        <f>C33/B33</f>
        <v>11.833333333333334</v>
      </c>
      <c r="D34" t="s">
        <v>22</v>
      </c>
    </row>
    <row r="36" spans="2:9">
      <c r="C36">
        <v>520</v>
      </c>
      <c r="D36" t="s">
        <v>24</v>
      </c>
    </row>
    <row r="37" spans="2:9">
      <c r="C37">
        <f>C36*C34</f>
        <v>6153.3333333333339</v>
      </c>
      <c r="D37" t="s">
        <v>25</v>
      </c>
    </row>
    <row r="39" spans="2:9">
      <c r="C39" t="s">
        <v>43</v>
      </c>
      <c r="D39" t="s">
        <v>44</v>
      </c>
    </row>
    <row r="40" spans="2:9">
      <c r="B40" s="2" t="s">
        <v>8</v>
      </c>
      <c r="C40">
        <f>F12</f>
        <v>5</v>
      </c>
      <c r="D40" s="11">
        <v>2000</v>
      </c>
      <c r="E40" s="11">
        <f>D40*C40</f>
        <v>10000</v>
      </c>
    </row>
    <row r="41" spans="2:9">
      <c r="B41" s="2" t="s">
        <v>9</v>
      </c>
      <c r="C41">
        <f>G12</f>
        <v>5</v>
      </c>
      <c r="D41" s="11">
        <v>2500</v>
      </c>
      <c r="E41" s="11">
        <f t="shared" ref="E41:E42" si="5">D41*C41</f>
        <v>12500</v>
      </c>
    </row>
    <row r="42" spans="2:9">
      <c r="B42" s="2" t="s">
        <v>7</v>
      </c>
      <c r="C42">
        <f>E12</f>
        <v>2</v>
      </c>
      <c r="D42" s="11">
        <v>4000</v>
      </c>
      <c r="E42" s="11">
        <f t="shared" si="5"/>
        <v>8000</v>
      </c>
    </row>
    <row r="43" spans="2:9">
      <c r="D43" s="11"/>
      <c r="E43" s="11">
        <f>SUM(E40:E42)</f>
        <v>30500</v>
      </c>
    </row>
  </sheetData>
  <mergeCells count="1">
    <mergeCell ref="C4:G4"/>
  </mergeCells>
  <conditionalFormatting sqref="C21:G21">
    <cfRule type="cellIs" dxfId="1" priority="2" stopIfTrue="1" operator="equal">
      <formula>"Y"</formula>
    </cfRule>
    <cfRule type="cellIs" dxfId="0" priority="1" stopIfTrue="1" operator="equal">
      <formula>"N"</formula>
    </cfRule>
  </conditionalFormatting>
  <printOptions gridLines="1"/>
  <pageMargins left="0.7" right="0.7" top="0.75" bottom="0.75" header="0.3" footer="0.3"/>
  <pageSetup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D15" sqref="D15"/>
    </sheetView>
  </sheetViews>
  <sheetFormatPr defaultRowHeight="15"/>
  <cols>
    <col min="1" max="1" width="14.42578125" bestFit="1" customWidth="1"/>
  </cols>
  <sheetData>
    <row r="1" spans="1:6">
      <c r="A1" t="s">
        <v>27</v>
      </c>
      <c r="B1">
        <v>2</v>
      </c>
      <c r="C1" t="s">
        <v>28</v>
      </c>
    </row>
    <row r="2" spans="1:6">
      <c r="A2" t="s">
        <v>32</v>
      </c>
      <c r="B2">
        <f>60/B1</f>
        <v>30</v>
      </c>
      <c r="C2" t="s">
        <v>29</v>
      </c>
    </row>
    <row r="4" spans="1:6">
      <c r="A4" t="s">
        <v>30</v>
      </c>
    </row>
    <row r="5" spans="1:6">
      <c r="A5">
        <v>1</v>
      </c>
      <c r="B5" s="1">
        <v>0.5</v>
      </c>
    </row>
    <row r="6" spans="1:6">
      <c r="A6">
        <v>2</v>
      </c>
      <c r="B6" s="1">
        <v>0.3</v>
      </c>
    </row>
    <row r="7" spans="1:6">
      <c r="A7">
        <v>3</v>
      </c>
      <c r="B7" s="1">
        <v>0.15</v>
      </c>
    </row>
    <row r="8" spans="1:6">
      <c r="A8">
        <v>4</v>
      </c>
      <c r="B8" s="1">
        <v>0.05</v>
      </c>
    </row>
    <row r="9" spans="1:6">
      <c r="B9">
        <f>SUM(B5:B8)</f>
        <v>1</v>
      </c>
    </row>
    <row r="10" spans="1:6">
      <c r="A10" s="2" t="s">
        <v>31</v>
      </c>
      <c r="B10">
        <f>B5*A5+B6*A6+B7*A7+B8*A8</f>
        <v>1.75</v>
      </c>
    </row>
    <row r="12" spans="1:6">
      <c r="A12" t="s">
        <v>33</v>
      </c>
      <c r="B12">
        <f>B2*B10</f>
        <v>52.5</v>
      </c>
    </row>
    <row r="14" spans="1:6">
      <c r="B14" t="s">
        <v>36</v>
      </c>
      <c r="C14" t="s">
        <v>37</v>
      </c>
      <c r="D14" t="s">
        <v>38</v>
      </c>
      <c r="E14" s="10" t="s">
        <v>39</v>
      </c>
    </row>
    <row r="15" spans="1:6">
      <c r="A15" t="s">
        <v>34</v>
      </c>
      <c r="B15">
        <v>2</v>
      </c>
      <c r="C15">
        <f>60/B15</f>
        <v>30</v>
      </c>
      <c r="D15">
        <v>1</v>
      </c>
      <c r="E15">
        <f>B2/(D15*C15)</f>
        <v>1</v>
      </c>
      <c r="F15" t="s">
        <v>40</v>
      </c>
    </row>
    <row r="16" spans="1:6">
      <c r="A16" t="s">
        <v>35</v>
      </c>
      <c r="B16">
        <v>8</v>
      </c>
      <c r="C16">
        <f>60/B16</f>
        <v>7.5</v>
      </c>
      <c r="D16">
        <v>8</v>
      </c>
      <c r="E16">
        <f>B12/(D16*C16)</f>
        <v>0.875</v>
      </c>
    </row>
    <row r="17" spans="1:4">
      <c r="A17" t="s">
        <v>47</v>
      </c>
      <c r="B17">
        <f>(2.3/3)</f>
        <v>0.76666666666666661</v>
      </c>
      <c r="C17">
        <f>60/B17</f>
        <v>78.260869565217391</v>
      </c>
      <c r="D17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BD313D-3D1B-4F7F-9C56-9EB92BC7EC1E}"/>
</file>

<file path=customXml/itemProps2.xml><?xml version="1.0" encoding="utf-8"?>
<ds:datastoreItem xmlns:ds="http://schemas.openxmlformats.org/officeDocument/2006/customXml" ds:itemID="{EEFC513D-E820-4A15-9BBF-50F07AA8D3BD}"/>
</file>

<file path=customXml/itemProps3.xml><?xml version="1.0" encoding="utf-8"?>
<ds:datastoreItem xmlns:ds="http://schemas.openxmlformats.org/officeDocument/2006/customXml" ds:itemID="{78DBAA16-C9E1-4E8F-9987-B78EB80CE1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9-1</vt:lpstr>
      <vt:lpstr>Model 9-2</vt:lpstr>
    </vt:vector>
  </TitlesOfParts>
  <Company>Auburn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Smith</dc:creator>
  <cp:lastModifiedBy>Jeff Smith</cp:lastModifiedBy>
  <cp:lastPrinted>2010-08-05T14:47:53Z</cp:lastPrinted>
  <dcterms:created xsi:type="dcterms:W3CDTF">2010-08-03T18:32:43Z</dcterms:created>
  <dcterms:modified xsi:type="dcterms:W3CDTF">2010-09-21T18:20:22Z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0x0101001BBCCE06539BA14B80B030F3A9C7EDD9</vt:lpwstr>
  </property>
</Properties>
</file>